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Microsoft Office Excel"/>
  <sheets>
    <sheet name="Start Here" sheetId="1" r:id="rId1"/>
    <sheet name="Inputs" sheetId="2" r:id="rId2"/>
    <sheet name="Optimization" sheetId="3" r:id="rId3"/>
    <sheet name="ERP_WMS_Map" sheetId="4" r:id="rId4"/>
    <sheet name="Lists" sheetId="5" r:id="rId5"/>
  </sheet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3">
    <font>
      <sz val="11"/>
      <name val="Aptos"/>
    </font>
    <font>
      <b/>
      <sz val="18"/>
      <color rgb="FFFFFFFF"/>
      <name val="Aptos Display"/>
    </font>
    <font>
      <b/>
      <sz val="11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B45309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F5F5F4"/>
        <bgColor indexed="64"/>
      </patternFill>
    </fill>
  </fills>
  <borders count="2">
    <border>
      <left/>
      <right/>
      <top/>
      <bottom/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/>
    <xf numFmtId="0" fontId="2" fillId="2" borderId="1" xfId="0"/>
    <xf numFmtId="0" fontId="0" fillId="4" borderId="0" xfId="0"/>
    <xf numFmtId="0" fontId="0" fillId="3" borderId="1" xfId="0" applyProtection="1">
      <protection locked="0"/>
    </xf>
    <xf numFmtId="164" fontId="0" fillId="0" borderId="1" xfId="0"/>
    <xf numFmtId="165" fontId="0" fillId="0" borderId="1" xfId="0"/>
    <xf numFmtId="0" fontId="0" fillId="0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1"/>
  <cols>
    <col min="1" max="1" width="24" customWidth="1"/>
    <col min="2" max="2" width="110" customWidth="1"/>
  </cols>
  <sheetViews>
    <sheetView workbookViewId="0"/>
  </sheetViews>
  <sheetFormatPr defaultRowHeight="18"/>
  <sheetData>
    <row r="1">
      <c r="A1" s="1" t="inlineStr">
        <is>
          <t>Kernstitch Inventory Optimization Template</t>
        </is>
      </c>
    </row>
    <row r="3">
      <c r="A3" s="3" t="inlineStr">
        <is>
          <t>Purpose</t>
        </is>
      </c>
      <c r="B3" s="3" t="inlineStr">
        <is>
          <t>A transparent planning workbook for safety stock, reorder point, target stock, and replenishment decisions.</t>
        </is>
      </c>
    </row>
    <row r="4">
      <c r="A4" s="3" t="inlineStr">
        <is>
          <t>Editable cells</t>
        </is>
      </c>
      <c r="B4" s="3" t="inlineStr">
        <is>
          <t>Yellow cells on Inputs are intended for your data.</t>
        </is>
      </c>
    </row>
    <row r="5">
      <c r="A5" s="3" t="inlineStr">
        <is>
          <t>Calculated cells</t>
        </is>
      </c>
      <c r="B5" s="3" t="inlineStr">
        <is>
          <t>Optimization is formula-driven and protected to keep the logic visible.</t>
        </is>
      </c>
    </row>
    <row r="7">
      <c r="A7" s="3" t="inlineStr">
        <is>
          <t>How to use</t>
        </is>
      </c>
    </row>
    <row r="8">
      <c r="A8" s="0" t="inlineStr">
        <is>
          <t>1</t>
        </is>
      </c>
      <c r="B8" s="0" t="inlineStr">
        <is>
          <t>Replace the illustrative example on Inputs with one row per SKU.</t>
        </is>
      </c>
    </row>
    <row r="9">
      <c r="A9" s="0" t="inlineStr">
        <is>
          <t>2</t>
        </is>
      </c>
      <c r="B9" s="0" t="inlineStr">
        <is>
          <t>Confirm demand, inventory, open orders, units of measure, and dates use consistent definitions.</t>
        </is>
      </c>
    </row>
    <row r="10">
      <c r="A10" s="0" t="inlineStr">
        <is>
          <t>3</t>
        </is>
      </c>
      <c r="B10" s="0" t="inlineStr">
        <is>
          <t>Review Optimization and refresh formulas if your spreadsheet application does not calculate automatically.</t>
        </is>
      </c>
    </row>
    <row r="12">
      <c r="A12" s="3" t="inlineStr">
        <is>
          <t>Units and assumptions</t>
        </is>
      </c>
    </row>
    <row r="13">
      <c r="A13" s="0" t="inlineStr">
        <is>
          <t>Demand</t>
        </is>
      </c>
      <c r="B13" s="3" t="inlineStr">
        <is>
          <t>Annual demand is divided by 365 for average daily demand. This is a planning assumption, not a forecast.</t>
        </is>
      </c>
    </row>
    <row r="14">
      <c r="A14" s="0" t="inlineStr">
        <is>
          <t>Service levels</t>
        </is>
      </c>
      <c r="B14" s="3" t="inlineStr">
        <is>
          <t>Supported values and their Z-scores are listed on Lists.</t>
        </is>
      </c>
    </row>
    <row r="15">
      <c r="A15" s="0" t="inlineStr">
        <is>
          <t>Illustrative values</t>
        </is>
      </c>
      <c r="B15" s="3" t="inlineStr">
        <is>
          <t>The example values are illustrative. Replace them with your own data before using recommendations.</t>
        </is>
      </c>
    </row>
    <row r="17">
      <c r="A17" s="3" t="inlineStr">
        <is>
          <t>Formula definitions</t>
        </is>
      </c>
    </row>
    <row r="18">
      <c r="A18" s="0" t="inlineStr">
        <is>
          <t>Safety stock</t>
        </is>
      </c>
      <c r="B18" s="0" t="inlineStr">
        <is>
          <t>Z(service level) × daily demand standard deviation × SQRT(lead time days)</t>
        </is>
      </c>
    </row>
    <row r="19">
      <c r="A19" s="0" t="inlineStr">
        <is>
          <t>Reorder point</t>
        </is>
      </c>
      <c r="B19" s="0" t="inlineStr">
        <is>
          <t>Lead-time demand + safety stock</t>
        </is>
      </c>
    </row>
    <row r="20">
      <c r="A20" s="0" t="inlineStr">
        <is>
          <t>Target stock</t>
        </is>
      </c>
      <c r="B20" s="0" t="inlineStr">
        <is>
          <t>Lead-time demand + review-period demand + safety stock</t>
        </is>
      </c>
    </row>
    <row r="21">
      <c r="A21" s="0" t="inlineStr">
        <is>
          <t>Recommended order</t>
        </is>
      </c>
      <c r="B21" s="0" t="inlineStr">
        <is>
          <t>Zero when there is no shortfall; otherwise shortfall rounded up to order multiple and not below MOQ.</t>
        </is>
      </c>
    </row>
  </sheetData>
</worksheet>
</file>

<file path=xl/worksheets/sheet2.xml><?xml version="1.0" encoding="utf-8"?>
<worksheet xmlns="http://schemas.openxmlformats.org/spreadsheetml/2006/main">
  <dimension ref="A1:O25"/>
  <cols>
    <col min="1" max="1" width="16" customWidth="1"/>
    <col min="2" max="2" width="24" customWidth="1"/>
    <col min="3" max="3" width="24" customWidth="1"/>
    <col min="4" max="4" width="18" customWidth="1"/>
    <col min="5" max="5" width="24" customWidth="1"/>
    <col min="6" max="6" width="14" customWidth="1"/>
    <col min="7" max="7" width="17" customWidth="1"/>
    <col min="8" max="8" width="13" customWidth="1"/>
    <col min="9" max="9" width="14" customWidth="1"/>
    <col min="10" max="10" width="14" customWidth="1"/>
    <col min="11" max="11" width="14" customWidth="1"/>
    <col min="12" max="12" width="14" customWidth="1"/>
    <col min="13" max="13" width="15" customWidth="1"/>
    <col min="14" max="14" width="22" customWidth="1"/>
    <col min="15" max="15" width="18" customWidth="1"/>
  </cols>
  <sheetViews>
    <sheetView workbookViewId="0"/>
  </sheetViews>
  <sheetFormatPr defaultRowHeight="18"/>
  <sheetProtection sheet="1" objects="1" scenarios="1"/>
  <sheetData>
    <row r="1">
      <c r="A1" s="1" t="inlineStr">
        <is>
          <t>Inputs — replace yellow cells with your data</t>
        </is>
      </c>
    </row>
    <row r="3">
      <c r="A3" s="3" t="inlineStr">
        <is>
          <t>Illustrative values — replace with your own data</t>
        </is>
      </c>
    </row>
    <row r="5">
      <c r="A5" s="2" t="inlineStr">
        <is>
          <t>SKU</t>
        </is>
      </c>
      <c r="B5" s="2" t="inlineStr">
        <is>
          <t>Description</t>
        </is>
      </c>
      <c r="C5" s="2" t="inlineStr">
        <is>
          <t>Supplier</t>
        </is>
      </c>
      <c r="D5" s="2" t="inlineStr">
        <is>
          <t>Annual demand (units)</t>
        </is>
      </c>
      <c r="E5" s="2" t="inlineStr">
        <is>
          <t>Daily demand standard deviation (units)</t>
        </is>
      </c>
      <c r="F5" s="2" t="inlineStr">
        <is>
          <t>Lead time (days)</t>
        </is>
      </c>
      <c r="G5" s="2" t="inlineStr">
        <is>
          <t>Review period (days)</t>
        </is>
      </c>
      <c r="H5" s="2" t="inlineStr">
        <is>
          <t>Service level</t>
        </is>
      </c>
      <c r="I5" s="2" t="inlineStr">
        <is>
          <t>Unit cost</t>
        </is>
      </c>
      <c r="J5" s="2" t="inlineStr">
        <is>
          <t>On hand (units)</t>
        </is>
      </c>
      <c r="K5" s="2" t="inlineStr">
        <is>
          <t>Allocated (units)</t>
        </is>
      </c>
      <c r="L5" s="2" t="inlineStr">
        <is>
          <t>On order (units)</t>
        </is>
      </c>
      <c r="M5" s="2" t="inlineStr">
        <is>
          <t>Backorders (units)</t>
        </is>
      </c>
      <c r="N5" s="2" t="inlineStr">
        <is>
          <t>Minimum order quantity (units)</t>
        </is>
      </c>
      <c r="O5" s="2" t="inlineStr">
        <is>
          <t>Order multiple (units)</t>
        </is>
      </c>
    </row>
    <row r="6">
      <c r="A6" s="4" t="inlineStr">
        <is>
          <t>KST-100</t>
        </is>
      </c>
      <c r="B6" s="4" t="inlineStr">
        <is>
          <t>Standard coupling</t>
        </is>
      </c>
      <c r="C6" s="4" t="inlineStr">
        <is>
          <t>Northstar Components</t>
        </is>
      </c>
      <c r="D6" s="4">
        <v>36500</v>
      </c>
      <c r="E6" s="4">
        <v>12</v>
      </c>
      <c r="F6" s="4">
        <v>14</v>
      </c>
      <c r="G6" s="4">
        <v>7</v>
      </c>
      <c r="H6" s="4">
        <v>0.95</v>
      </c>
      <c r="I6" s="4">
        <v>12.5</v>
      </c>
      <c r="J6" s="4">
        <v>420</v>
      </c>
      <c r="K6" s="4">
        <v>50</v>
      </c>
      <c r="L6" s="4">
        <v>300</v>
      </c>
      <c r="M6" s="4">
        <v>20</v>
      </c>
      <c r="N6" s="4">
        <v>100</v>
      </c>
      <c r="O6" s="4">
        <v>50</v>
      </c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</sheetData>
</worksheet>
</file>

<file path=xl/worksheets/sheet3.xml><?xml version="1.0" encoding="utf-8"?>
<worksheet xmlns="http://schemas.openxmlformats.org/spreadsheetml/2006/main">
  <dimension ref="A1:L25"/>
  <cols>
    <col min="1" max="1" width="16" customWidth="1"/>
    <col min="2" max="2" width="19" customWidth="1"/>
    <col min="3" max="3" width="19" customWidth="1"/>
    <col min="4" max="4" width="16" customWidth="1"/>
    <col min="5" max="5" width="18" customWidth="1"/>
    <col min="6" max="6" width="16" customWidth="1"/>
    <col min="7" max="7" width="20" customWidth="1"/>
    <col min="8" max="8" width="24" customWidth="1"/>
    <col min="9" max="9" width="24" customWidth="1"/>
    <col min="10" max="10" width="18" customWidth="1"/>
    <col min="11" max="11" width="20" customWidth="1"/>
    <col min="12" max="12" width="20" customWidth="1"/>
  </cols>
  <sheetViews>
    <sheetView workbookViewId="0"/>
  </sheetViews>
  <sheetFormatPr defaultRowHeight="18"/>
  <sheetProtection sheet="1" objects="1" scenarios="1"/>
  <sheetData>
    <row r="1">
      <c r="A1" s="1" t="inlineStr">
        <is>
          <t>Optimization — calculated outputs</t>
        </is>
      </c>
    </row>
    <row r="3">
      <c r="A3" s="3" t="inlineStr">
        <is>
          <t>Formula-driven outputs. Protected; change yellow cells on Inputs.</t>
        </is>
      </c>
    </row>
    <row r="5">
      <c r="A5" s="2" t="inlineStr">
        <is>
          <t>SKU</t>
        </is>
      </c>
      <c r="B5" s="2" t="inlineStr">
        <is>
          <t>Average daily demand (units)</t>
        </is>
      </c>
      <c r="C5" s="2" t="inlineStr">
        <is>
          <t>Lead-time demand (units)</t>
        </is>
      </c>
      <c r="D5" s="2" t="inlineStr">
        <is>
          <t>Safety stock (units)</t>
        </is>
      </c>
      <c r="E5" s="2" t="inlineStr">
        <is>
          <t>Reorder point (units)</t>
        </is>
      </c>
      <c r="F5" s="2" t="inlineStr">
        <is>
          <t>Target stock (units)</t>
        </is>
      </c>
      <c r="G5" s="2" t="inlineStr">
        <is>
          <t>Available inventory (units)</t>
        </is>
      </c>
      <c r="H5" s="2" t="inlineStr">
        <is>
          <t>Projected available inventory (units)</t>
        </is>
      </c>
      <c r="I5" s="2" t="inlineStr">
        <is>
          <t>Recommended order quantity (units)</t>
        </is>
      </c>
      <c r="J5" s="2" t="inlineStr">
        <is>
          <t>Days of supply (days)</t>
        </is>
      </c>
      <c r="K5" s="2" t="inlineStr">
        <is>
          <t>Projected inventory value</t>
        </is>
      </c>
      <c r="L5" s="2" t="inlineStr">
        <is>
          <t>Action priority</t>
        </is>
      </c>
    </row>
    <row r="6">
      <c r="A6" s="5">
        <f>IF(Inputs!A6="","",Inputs!A6)</f>
        <v/>
      </c>
      <c r="B6" s="5">
        <f>IF(Inputs!A6="","",Inputs!D6/365)</f>
        <v/>
      </c>
      <c r="C6" s="5">
        <f>IF($A6="","",B6*Inputs!F6)</f>
        <v/>
      </c>
      <c r="D6" s="5">
        <f>IF($A6="","",IFERROR(VLOOKUP(Inputs!H6,Lists!$A$5:$B$9,2,FALSE),"")*Inputs!E6*SQRT(Inputs!F6))</f>
        <v/>
      </c>
      <c r="E6" s="5">
        <f>IF($A6="","",C6+D6)</f>
        <v/>
      </c>
      <c r="F6" s="5">
        <f>IF($A6="","",C6+B6*Inputs!G6+D6)</f>
        <v/>
      </c>
      <c r="G6" s="5">
        <f>IF($A6="","",Inputs!J6-Inputs!K6)</f>
        <v/>
      </c>
      <c r="H6" s="5">
        <f>IF($A6="","",G6+Inputs!L6-Inputs!M6)</f>
        <v/>
      </c>
      <c r="I6" s="5">
        <f>IF($A6="","",IF(F6-H6&lt;=0,0,MAX(Inputs!N6,ROUNDUP((F6-H6)/Inputs!O6,0)*Inputs!O6)))</f>
        <v/>
      </c>
      <c r="J6" s="5">
        <f>IF(OR($A6="",B6=0),"",H6/B6)</f>
        <v/>
      </c>
      <c r="K6" s="6">
        <f>IF($A6="","",H6*Inputs!I6)</f>
        <v/>
      </c>
      <c r="L6" s="5">
        <f>IF($A6="","",IF(H6&lt;=E6,"Order now",IF(I6&gt;0,"Plan replenishment","Monitor")))</f>
        <v/>
      </c>
    </row>
    <row r="7">
      <c r="A7" s="5">
        <f>IF(Inputs!A7="","",Inputs!A7)</f>
        <v/>
      </c>
      <c r="B7" s="5">
        <f>IF(Inputs!A7="","",Inputs!D7/365)</f>
        <v/>
      </c>
      <c r="C7" s="5">
        <f>IF($A7="","",B7*Inputs!F7)</f>
        <v/>
      </c>
      <c r="D7" s="5">
        <f>IF($A7="","",IFERROR(VLOOKUP(Inputs!H7,Lists!$A$5:$B$9,2,FALSE),"")*Inputs!E7*SQRT(Inputs!F7))</f>
        <v/>
      </c>
      <c r="E7" s="5">
        <f>IF($A7="","",C7+D7)</f>
        <v/>
      </c>
      <c r="F7" s="5">
        <f>IF($A7="","",C7+B7*Inputs!G7+D7)</f>
        <v/>
      </c>
      <c r="G7" s="5">
        <f>IF($A7="","",Inputs!J7-Inputs!K7)</f>
        <v/>
      </c>
      <c r="H7" s="5">
        <f>IF($A7="","",G7+Inputs!L7-Inputs!M7)</f>
        <v/>
      </c>
      <c r="I7" s="5">
        <f>IF($A7="","",IF(F7-H7&lt;=0,0,MAX(Inputs!N7,ROUNDUP((F7-H7)/Inputs!O7,0)*Inputs!O7)))</f>
        <v/>
      </c>
      <c r="J7" s="5">
        <f>IF(OR($A7="",B7=0),"",H7/B7)</f>
        <v/>
      </c>
      <c r="K7" s="6">
        <f>IF($A7="","",H7*Inputs!I7)</f>
        <v/>
      </c>
      <c r="L7" s="5">
        <f>IF($A7="","",IF(H7&lt;=E7,"Order now",IF(I7&gt;0,"Plan replenishment","Monitor")))</f>
        <v/>
      </c>
    </row>
    <row r="8">
      <c r="A8" s="5">
        <f>IF(Inputs!A8="","",Inputs!A8)</f>
        <v/>
      </c>
      <c r="B8" s="5">
        <f>IF(Inputs!A8="","",Inputs!D8/365)</f>
        <v/>
      </c>
      <c r="C8" s="5">
        <f>IF($A8="","",B8*Inputs!F8)</f>
        <v/>
      </c>
      <c r="D8" s="5">
        <f>IF($A8="","",IFERROR(VLOOKUP(Inputs!H8,Lists!$A$5:$B$9,2,FALSE),"")*Inputs!E8*SQRT(Inputs!F8))</f>
        <v/>
      </c>
      <c r="E8" s="5">
        <f>IF($A8="","",C8+D8)</f>
        <v/>
      </c>
      <c r="F8" s="5">
        <f>IF($A8="","",C8+B8*Inputs!G8+D8)</f>
        <v/>
      </c>
      <c r="G8" s="5">
        <f>IF($A8="","",Inputs!J8-Inputs!K8)</f>
        <v/>
      </c>
      <c r="H8" s="5">
        <f>IF($A8="","",G8+Inputs!L8-Inputs!M8)</f>
        <v/>
      </c>
      <c r="I8" s="5">
        <f>IF($A8="","",IF(F8-H8&lt;=0,0,MAX(Inputs!N8,ROUNDUP((F8-H8)/Inputs!O8,0)*Inputs!O8)))</f>
        <v/>
      </c>
      <c r="J8" s="5">
        <f>IF(OR($A8="",B8=0),"",H8/B8)</f>
        <v/>
      </c>
      <c r="K8" s="6">
        <f>IF($A8="","",H8*Inputs!I8)</f>
        <v/>
      </c>
      <c r="L8" s="5">
        <f>IF($A8="","",IF(H8&lt;=E8,"Order now",IF(I8&gt;0,"Plan replenishment","Monitor")))</f>
        <v/>
      </c>
    </row>
    <row r="9">
      <c r="A9" s="5">
        <f>IF(Inputs!A9="","",Inputs!A9)</f>
        <v/>
      </c>
      <c r="B9" s="5">
        <f>IF(Inputs!A9="","",Inputs!D9/365)</f>
        <v/>
      </c>
      <c r="C9" s="5">
        <f>IF($A9="","",B9*Inputs!F9)</f>
        <v/>
      </c>
      <c r="D9" s="5">
        <f>IF($A9="","",IFERROR(VLOOKUP(Inputs!H9,Lists!$A$5:$B$9,2,FALSE),"")*Inputs!E9*SQRT(Inputs!F9))</f>
        <v/>
      </c>
      <c r="E9" s="5">
        <f>IF($A9="","",C9+D9)</f>
        <v/>
      </c>
      <c r="F9" s="5">
        <f>IF($A9="","",C9+B9*Inputs!G9+D9)</f>
        <v/>
      </c>
      <c r="G9" s="5">
        <f>IF($A9="","",Inputs!J9-Inputs!K9)</f>
        <v/>
      </c>
      <c r="H9" s="5">
        <f>IF($A9="","",G9+Inputs!L9-Inputs!M9)</f>
        <v/>
      </c>
      <c r="I9" s="5">
        <f>IF($A9="","",IF(F9-H9&lt;=0,0,MAX(Inputs!N9,ROUNDUP((F9-H9)/Inputs!O9,0)*Inputs!O9)))</f>
        <v/>
      </c>
      <c r="J9" s="5">
        <f>IF(OR($A9="",B9=0),"",H9/B9)</f>
        <v/>
      </c>
      <c r="K9" s="6">
        <f>IF($A9="","",H9*Inputs!I9)</f>
        <v/>
      </c>
      <c r="L9" s="5">
        <f>IF($A9="","",IF(H9&lt;=E9,"Order now",IF(I9&gt;0,"Plan replenishment","Monitor")))</f>
        <v/>
      </c>
    </row>
    <row r="10">
      <c r="A10" s="5">
        <f>IF(Inputs!A10="","",Inputs!A10)</f>
        <v/>
      </c>
      <c r="B10" s="5">
        <f>IF(Inputs!A10="","",Inputs!D10/365)</f>
        <v/>
      </c>
      <c r="C10" s="5">
        <f>IF($A10="","",B10*Inputs!F10)</f>
        <v/>
      </c>
      <c r="D10" s="5">
        <f>IF($A10="","",IFERROR(VLOOKUP(Inputs!H10,Lists!$A$5:$B$9,2,FALSE),"")*Inputs!E10*SQRT(Inputs!F10))</f>
        <v/>
      </c>
      <c r="E10" s="5">
        <f>IF($A10="","",C10+D10)</f>
        <v/>
      </c>
      <c r="F10" s="5">
        <f>IF($A10="","",C10+B10*Inputs!G10+D10)</f>
        <v/>
      </c>
      <c r="G10" s="5">
        <f>IF($A10="","",Inputs!J10-Inputs!K10)</f>
        <v/>
      </c>
      <c r="H10" s="5">
        <f>IF($A10="","",G10+Inputs!L10-Inputs!M10)</f>
        <v/>
      </c>
      <c r="I10" s="5">
        <f>IF($A10="","",IF(F10-H10&lt;=0,0,MAX(Inputs!N10,ROUNDUP((F10-H10)/Inputs!O10,0)*Inputs!O10)))</f>
        <v/>
      </c>
      <c r="J10" s="5">
        <f>IF(OR($A10="",B10=0),"",H10/B10)</f>
        <v/>
      </c>
      <c r="K10" s="6">
        <f>IF($A10="","",H10*Inputs!I10)</f>
        <v/>
      </c>
      <c r="L10" s="5">
        <f>IF($A10="","",IF(H10&lt;=E10,"Order now",IF(I10&gt;0,"Plan replenishment","Monitor")))</f>
        <v/>
      </c>
    </row>
    <row r="11">
      <c r="A11" s="5">
        <f>IF(Inputs!A11="","",Inputs!A11)</f>
        <v/>
      </c>
      <c r="B11" s="5">
        <f>IF(Inputs!A11="","",Inputs!D11/365)</f>
        <v/>
      </c>
      <c r="C11" s="5">
        <f>IF($A11="","",B11*Inputs!F11)</f>
        <v/>
      </c>
      <c r="D11" s="5">
        <f>IF($A11="","",IFERROR(VLOOKUP(Inputs!H11,Lists!$A$5:$B$9,2,FALSE),"")*Inputs!E11*SQRT(Inputs!F11))</f>
        <v/>
      </c>
      <c r="E11" s="5">
        <f>IF($A11="","",C11+D11)</f>
        <v/>
      </c>
      <c r="F11" s="5">
        <f>IF($A11="","",C11+B11*Inputs!G11+D11)</f>
        <v/>
      </c>
      <c r="G11" s="5">
        <f>IF($A11="","",Inputs!J11-Inputs!K11)</f>
        <v/>
      </c>
      <c r="H11" s="5">
        <f>IF($A11="","",G11+Inputs!L11-Inputs!M11)</f>
        <v/>
      </c>
      <c r="I11" s="5">
        <f>IF($A11="","",IF(F11-H11&lt;=0,0,MAX(Inputs!N11,ROUNDUP((F11-H11)/Inputs!O11,0)*Inputs!O11)))</f>
        <v/>
      </c>
      <c r="J11" s="5">
        <f>IF(OR($A11="",B11=0),"",H11/B11)</f>
        <v/>
      </c>
      <c r="K11" s="6">
        <f>IF($A11="","",H11*Inputs!I11)</f>
        <v/>
      </c>
      <c r="L11" s="5">
        <f>IF($A11="","",IF(H11&lt;=E11,"Order now",IF(I11&gt;0,"Plan replenishment","Monitor")))</f>
        <v/>
      </c>
    </row>
    <row r="12">
      <c r="A12" s="5">
        <f>IF(Inputs!A12="","",Inputs!A12)</f>
        <v/>
      </c>
      <c r="B12" s="5">
        <f>IF(Inputs!A12="","",Inputs!D12/365)</f>
        <v/>
      </c>
      <c r="C12" s="5">
        <f>IF($A12="","",B12*Inputs!F12)</f>
        <v/>
      </c>
      <c r="D12" s="5">
        <f>IF($A12="","",IFERROR(VLOOKUP(Inputs!H12,Lists!$A$5:$B$9,2,FALSE),"")*Inputs!E12*SQRT(Inputs!F12))</f>
        <v/>
      </c>
      <c r="E12" s="5">
        <f>IF($A12="","",C12+D12)</f>
        <v/>
      </c>
      <c r="F12" s="5">
        <f>IF($A12="","",C12+B12*Inputs!G12+D12)</f>
        <v/>
      </c>
      <c r="G12" s="5">
        <f>IF($A12="","",Inputs!J12-Inputs!K12)</f>
        <v/>
      </c>
      <c r="H12" s="5">
        <f>IF($A12="","",G12+Inputs!L12-Inputs!M12)</f>
        <v/>
      </c>
      <c r="I12" s="5">
        <f>IF($A12="","",IF(F12-H12&lt;=0,0,MAX(Inputs!N12,ROUNDUP((F12-H12)/Inputs!O12,0)*Inputs!O12)))</f>
        <v/>
      </c>
      <c r="J12" s="5">
        <f>IF(OR($A12="",B12=0),"",H12/B12)</f>
        <v/>
      </c>
      <c r="K12" s="6">
        <f>IF($A12="","",H12*Inputs!I12)</f>
        <v/>
      </c>
      <c r="L12" s="5">
        <f>IF($A12="","",IF(H12&lt;=E12,"Order now",IF(I12&gt;0,"Plan replenishment","Monitor")))</f>
        <v/>
      </c>
    </row>
    <row r="13">
      <c r="A13" s="5">
        <f>IF(Inputs!A13="","",Inputs!A13)</f>
        <v/>
      </c>
      <c r="B13" s="5">
        <f>IF(Inputs!A13="","",Inputs!D13/365)</f>
        <v/>
      </c>
      <c r="C13" s="5">
        <f>IF($A13="","",B13*Inputs!F13)</f>
        <v/>
      </c>
      <c r="D13" s="5">
        <f>IF($A13="","",IFERROR(VLOOKUP(Inputs!H13,Lists!$A$5:$B$9,2,FALSE),"")*Inputs!E13*SQRT(Inputs!F13))</f>
        <v/>
      </c>
      <c r="E13" s="5">
        <f>IF($A13="","",C13+D13)</f>
        <v/>
      </c>
      <c r="F13" s="5">
        <f>IF($A13="","",C13+B13*Inputs!G13+D13)</f>
        <v/>
      </c>
      <c r="G13" s="5">
        <f>IF($A13="","",Inputs!J13-Inputs!K13)</f>
        <v/>
      </c>
      <c r="H13" s="5">
        <f>IF($A13="","",G13+Inputs!L13-Inputs!M13)</f>
        <v/>
      </c>
      <c r="I13" s="5">
        <f>IF($A13="","",IF(F13-H13&lt;=0,0,MAX(Inputs!N13,ROUNDUP((F13-H13)/Inputs!O13,0)*Inputs!O13)))</f>
        <v/>
      </c>
      <c r="J13" s="5">
        <f>IF(OR($A13="",B13=0),"",H13/B13)</f>
        <v/>
      </c>
      <c r="K13" s="6">
        <f>IF($A13="","",H13*Inputs!I13)</f>
        <v/>
      </c>
      <c r="L13" s="5">
        <f>IF($A13="","",IF(H13&lt;=E13,"Order now",IF(I13&gt;0,"Plan replenishment","Monitor")))</f>
        <v/>
      </c>
    </row>
    <row r="14">
      <c r="A14" s="5">
        <f>IF(Inputs!A14="","",Inputs!A14)</f>
        <v/>
      </c>
      <c r="B14" s="5">
        <f>IF(Inputs!A14="","",Inputs!D14/365)</f>
        <v/>
      </c>
      <c r="C14" s="5">
        <f>IF($A14="","",B14*Inputs!F14)</f>
        <v/>
      </c>
      <c r="D14" s="5">
        <f>IF($A14="","",IFERROR(VLOOKUP(Inputs!H14,Lists!$A$5:$B$9,2,FALSE),"")*Inputs!E14*SQRT(Inputs!F14))</f>
        <v/>
      </c>
      <c r="E14" s="5">
        <f>IF($A14="","",C14+D14)</f>
        <v/>
      </c>
      <c r="F14" s="5">
        <f>IF($A14="","",C14+B14*Inputs!G14+D14)</f>
        <v/>
      </c>
      <c r="G14" s="5">
        <f>IF($A14="","",Inputs!J14-Inputs!K14)</f>
        <v/>
      </c>
      <c r="H14" s="5">
        <f>IF($A14="","",G14+Inputs!L14-Inputs!M14)</f>
        <v/>
      </c>
      <c r="I14" s="5">
        <f>IF($A14="","",IF(F14-H14&lt;=0,0,MAX(Inputs!N14,ROUNDUP((F14-H14)/Inputs!O14,0)*Inputs!O14)))</f>
        <v/>
      </c>
      <c r="J14" s="5">
        <f>IF(OR($A14="",B14=0),"",H14/B14)</f>
        <v/>
      </c>
      <c r="K14" s="6">
        <f>IF($A14="","",H14*Inputs!I14)</f>
        <v/>
      </c>
      <c r="L14" s="5">
        <f>IF($A14="","",IF(H14&lt;=E14,"Order now",IF(I14&gt;0,"Plan replenishment","Monitor")))</f>
        <v/>
      </c>
    </row>
    <row r="15">
      <c r="A15" s="5">
        <f>IF(Inputs!A15="","",Inputs!A15)</f>
        <v/>
      </c>
      <c r="B15" s="5">
        <f>IF(Inputs!A15="","",Inputs!D15/365)</f>
        <v/>
      </c>
      <c r="C15" s="5">
        <f>IF($A15="","",B15*Inputs!F15)</f>
        <v/>
      </c>
      <c r="D15" s="5">
        <f>IF($A15="","",IFERROR(VLOOKUP(Inputs!H15,Lists!$A$5:$B$9,2,FALSE),"")*Inputs!E15*SQRT(Inputs!F15))</f>
        <v/>
      </c>
      <c r="E15" s="5">
        <f>IF($A15="","",C15+D15)</f>
        <v/>
      </c>
      <c r="F15" s="5">
        <f>IF($A15="","",C15+B15*Inputs!G15+D15)</f>
        <v/>
      </c>
      <c r="G15" s="5">
        <f>IF($A15="","",Inputs!J15-Inputs!K15)</f>
        <v/>
      </c>
      <c r="H15" s="5">
        <f>IF($A15="","",G15+Inputs!L15-Inputs!M15)</f>
        <v/>
      </c>
      <c r="I15" s="5">
        <f>IF($A15="","",IF(F15-H15&lt;=0,0,MAX(Inputs!N15,ROUNDUP((F15-H15)/Inputs!O15,0)*Inputs!O15)))</f>
        <v/>
      </c>
      <c r="J15" s="5">
        <f>IF(OR($A15="",B15=0),"",H15/B15)</f>
        <v/>
      </c>
      <c r="K15" s="6">
        <f>IF($A15="","",H15*Inputs!I15)</f>
        <v/>
      </c>
      <c r="L15" s="5">
        <f>IF($A15="","",IF(H15&lt;=E15,"Order now",IF(I15&gt;0,"Plan replenishment","Monitor")))</f>
        <v/>
      </c>
    </row>
    <row r="16">
      <c r="A16" s="5">
        <f>IF(Inputs!A16="","",Inputs!A16)</f>
        <v/>
      </c>
      <c r="B16" s="5">
        <f>IF(Inputs!A16="","",Inputs!D16/365)</f>
        <v/>
      </c>
      <c r="C16" s="5">
        <f>IF($A16="","",B16*Inputs!F16)</f>
        <v/>
      </c>
      <c r="D16" s="5">
        <f>IF($A16="","",IFERROR(VLOOKUP(Inputs!H16,Lists!$A$5:$B$9,2,FALSE),"")*Inputs!E16*SQRT(Inputs!F16))</f>
        <v/>
      </c>
      <c r="E16" s="5">
        <f>IF($A16="","",C16+D16)</f>
        <v/>
      </c>
      <c r="F16" s="5">
        <f>IF($A16="","",C16+B16*Inputs!G16+D16)</f>
        <v/>
      </c>
      <c r="G16" s="5">
        <f>IF($A16="","",Inputs!J16-Inputs!K16)</f>
        <v/>
      </c>
      <c r="H16" s="5">
        <f>IF($A16="","",G16+Inputs!L16-Inputs!M16)</f>
        <v/>
      </c>
      <c r="I16" s="5">
        <f>IF($A16="","",IF(F16-H16&lt;=0,0,MAX(Inputs!N16,ROUNDUP((F16-H16)/Inputs!O16,0)*Inputs!O16)))</f>
        <v/>
      </c>
      <c r="J16" s="5">
        <f>IF(OR($A16="",B16=0),"",H16/B16)</f>
        <v/>
      </c>
      <c r="K16" s="6">
        <f>IF($A16="","",H16*Inputs!I16)</f>
        <v/>
      </c>
      <c r="L16" s="5">
        <f>IF($A16="","",IF(H16&lt;=E16,"Order now",IF(I16&gt;0,"Plan replenishment","Monitor")))</f>
        <v/>
      </c>
    </row>
    <row r="17">
      <c r="A17" s="5">
        <f>IF(Inputs!A17="","",Inputs!A17)</f>
        <v/>
      </c>
      <c r="B17" s="5">
        <f>IF(Inputs!A17="","",Inputs!D17/365)</f>
        <v/>
      </c>
      <c r="C17" s="5">
        <f>IF($A17="","",B17*Inputs!F17)</f>
        <v/>
      </c>
      <c r="D17" s="5">
        <f>IF($A17="","",IFERROR(VLOOKUP(Inputs!H17,Lists!$A$5:$B$9,2,FALSE),"")*Inputs!E17*SQRT(Inputs!F17))</f>
        <v/>
      </c>
      <c r="E17" s="5">
        <f>IF($A17="","",C17+D17)</f>
        <v/>
      </c>
      <c r="F17" s="5">
        <f>IF($A17="","",C17+B17*Inputs!G17+D17)</f>
        <v/>
      </c>
      <c r="G17" s="5">
        <f>IF($A17="","",Inputs!J17-Inputs!K17)</f>
        <v/>
      </c>
      <c r="H17" s="5">
        <f>IF($A17="","",G17+Inputs!L17-Inputs!M17)</f>
        <v/>
      </c>
      <c r="I17" s="5">
        <f>IF($A17="","",IF(F17-H17&lt;=0,0,MAX(Inputs!N17,ROUNDUP((F17-H17)/Inputs!O17,0)*Inputs!O17)))</f>
        <v/>
      </c>
      <c r="J17" s="5">
        <f>IF(OR($A17="",B17=0),"",H17/B17)</f>
        <v/>
      </c>
      <c r="K17" s="6">
        <f>IF($A17="","",H17*Inputs!I17)</f>
        <v/>
      </c>
      <c r="L17" s="5">
        <f>IF($A17="","",IF(H17&lt;=E17,"Order now",IF(I17&gt;0,"Plan replenishment","Monitor")))</f>
        <v/>
      </c>
    </row>
    <row r="18">
      <c r="A18" s="5">
        <f>IF(Inputs!A18="","",Inputs!A18)</f>
        <v/>
      </c>
      <c r="B18" s="5">
        <f>IF(Inputs!A18="","",Inputs!D18/365)</f>
        <v/>
      </c>
      <c r="C18" s="5">
        <f>IF($A18="","",B18*Inputs!F18)</f>
        <v/>
      </c>
      <c r="D18" s="5">
        <f>IF($A18="","",IFERROR(VLOOKUP(Inputs!H18,Lists!$A$5:$B$9,2,FALSE),"")*Inputs!E18*SQRT(Inputs!F18))</f>
        <v/>
      </c>
      <c r="E18" s="5">
        <f>IF($A18="","",C18+D18)</f>
        <v/>
      </c>
      <c r="F18" s="5">
        <f>IF($A18="","",C18+B18*Inputs!G18+D18)</f>
        <v/>
      </c>
      <c r="G18" s="5">
        <f>IF($A18="","",Inputs!J18-Inputs!K18)</f>
        <v/>
      </c>
      <c r="H18" s="5">
        <f>IF($A18="","",G18+Inputs!L18-Inputs!M18)</f>
        <v/>
      </c>
      <c r="I18" s="5">
        <f>IF($A18="","",IF(F18-H18&lt;=0,0,MAX(Inputs!N18,ROUNDUP((F18-H18)/Inputs!O18,0)*Inputs!O18)))</f>
        <v/>
      </c>
      <c r="J18" s="5">
        <f>IF(OR($A18="",B18=0),"",H18/B18)</f>
        <v/>
      </c>
      <c r="K18" s="6">
        <f>IF($A18="","",H18*Inputs!I18)</f>
        <v/>
      </c>
      <c r="L18" s="5">
        <f>IF($A18="","",IF(H18&lt;=E18,"Order now",IF(I18&gt;0,"Plan replenishment","Monitor")))</f>
        <v/>
      </c>
    </row>
    <row r="19">
      <c r="A19" s="5">
        <f>IF(Inputs!A19="","",Inputs!A19)</f>
        <v/>
      </c>
      <c r="B19" s="5">
        <f>IF(Inputs!A19="","",Inputs!D19/365)</f>
        <v/>
      </c>
      <c r="C19" s="5">
        <f>IF($A19="","",B19*Inputs!F19)</f>
        <v/>
      </c>
      <c r="D19" s="5">
        <f>IF($A19="","",IFERROR(VLOOKUP(Inputs!H19,Lists!$A$5:$B$9,2,FALSE),"")*Inputs!E19*SQRT(Inputs!F19))</f>
        <v/>
      </c>
      <c r="E19" s="5">
        <f>IF($A19="","",C19+D19)</f>
        <v/>
      </c>
      <c r="F19" s="5">
        <f>IF($A19="","",C19+B19*Inputs!G19+D19)</f>
        <v/>
      </c>
      <c r="G19" s="5">
        <f>IF($A19="","",Inputs!J19-Inputs!K19)</f>
        <v/>
      </c>
      <c r="H19" s="5">
        <f>IF($A19="","",G19+Inputs!L19-Inputs!M19)</f>
        <v/>
      </c>
      <c r="I19" s="5">
        <f>IF($A19="","",IF(F19-H19&lt;=0,0,MAX(Inputs!N19,ROUNDUP((F19-H19)/Inputs!O19,0)*Inputs!O19)))</f>
        <v/>
      </c>
      <c r="J19" s="5">
        <f>IF(OR($A19="",B19=0),"",H19/B19)</f>
        <v/>
      </c>
      <c r="K19" s="6">
        <f>IF($A19="","",H19*Inputs!I19)</f>
        <v/>
      </c>
      <c r="L19" s="5">
        <f>IF($A19="","",IF(H19&lt;=E19,"Order now",IF(I19&gt;0,"Plan replenishment","Monitor")))</f>
        <v/>
      </c>
    </row>
    <row r="20">
      <c r="A20" s="5">
        <f>IF(Inputs!A20="","",Inputs!A20)</f>
        <v/>
      </c>
      <c r="B20" s="5">
        <f>IF(Inputs!A20="","",Inputs!D20/365)</f>
        <v/>
      </c>
      <c r="C20" s="5">
        <f>IF($A20="","",B20*Inputs!F20)</f>
        <v/>
      </c>
      <c r="D20" s="5">
        <f>IF($A20="","",IFERROR(VLOOKUP(Inputs!H20,Lists!$A$5:$B$9,2,FALSE),"")*Inputs!E20*SQRT(Inputs!F20))</f>
        <v/>
      </c>
      <c r="E20" s="5">
        <f>IF($A20="","",C20+D20)</f>
        <v/>
      </c>
      <c r="F20" s="5">
        <f>IF($A20="","",C20+B20*Inputs!G20+D20)</f>
        <v/>
      </c>
      <c r="G20" s="5">
        <f>IF($A20="","",Inputs!J20-Inputs!K20)</f>
        <v/>
      </c>
      <c r="H20" s="5">
        <f>IF($A20="","",G20+Inputs!L20-Inputs!M20)</f>
        <v/>
      </c>
      <c r="I20" s="5">
        <f>IF($A20="","",IF(F20-H20&lt;=0,0,MAX(Inputs!N20,ROUNDUP((F20-H20)/Inputs!O20,0)*Inputs!O20)))</f>
        <v/>
      </c>
      <c r="J20" s="5">
        <f>IF(OR($A20="",B20=0),"",H20/B20)</f>
        <v/>
      </c>
      <c r="K20" s="6">
        <f>IF($A20="","",H20*Inputs!I20)</f>
        <v/>
      </c>
      <c r="L20" s="5">
        <f>IF($A20="","",IF(H20&lt;=E20,"Order now",IF(I20&gt;0,"Plan replenishment","Monitor")))</f>
        <v/>
      </c>
    </row>
    <row r="21">
      <c r="A21" s="5">
        <f>IF(Inputs!A21="","",Inputs!A21)</f>
        <v/>
      </c>
      <c r="B21" s="5">
        <f>IF(Inputs!A21="","",Inputs!D21/365)</f>
        <v/>
      </c>
      <c r="C21" s="5">
        <f>IF($A21="","",B21*Inputs!F21)</f>
        <v/>
      </c>
      <c r="D21" s="5">
        <f>IF($A21="","",IFERROR(VLOOKUP(Inputs!H21,Lists!$A$5:$B$9,2,FALSE),"")*Inputs!E21*SQRT(Inputs!F21))</f>
        <v/>
      </c>
      <c r="E21" s="5">
        <f>IF($A21="","",C21+D21)</f>
        <v/>
      </c>
      <c r="F21" s="5">
        <f>IF($A21="","",C21+B21*Inputs!G21+D21)</f>
        <v/>
      </c>
      <c r="G21" s="5">
        <f>IF($A21="","",Inputs!J21-Inputs!K21)</f>
        <v/>
      </c>
      <c r="H21" s="5">
        <f>IF($A21="","",G21+Inputs!L21-Inputs!M21)</f>
        <v/>
      </c>
      <c r="I21" s="5">
        <f>IF($A21="","",IF(F21-H21&lt;=0,0,MAX(Inputs!N21,ROUNDUP((F21-H21)/Inputs!O21,0)*Inputs!O21)))</f>
        <v/>
      </c>
      <c r="J21" s="5">
        <f>IF(OR($A21="",B21=0),"",H21/B21)</f>
        <v/>
      </c>
      <c r="K21" s="6">
        <f>IF($A21="","",H21*Inputs!I21)</f>
        <v/>
      </c>
      <c r="L21" s="5">
        <f>IF($A21="","",IF(H21&lt;=E21,"Order now",IF(I21&gt;0,"Plan replenishment","Monitor")))</f>
        <v/>
      </c>
    </row>
    <row r="22">
      <c r="A22" s="5">
        <f>IF(Inputs!A22="","",Inputs!A22)</f>
        <v/>
      </c>
      <c r="B22" s="5">
        <f>IF(Inputs!A22="","",Inputs!D22/365)</f>
        <v/>
      </c>
      <c r="C22" s="5">
        <f>IF($A22="","",B22*Inputs!F22)</f>
        <v/>
      </c>
      <c r="D22" s="5">
        <f>IF($A22="","",IFERROR(VLOOKUP(Inputs!H22,Lists!$A$5:$B$9,2,FALSE),"")*Inputs!E22*SQRT(Inputs!F22))</f>
        <v/>
      </c>
      <c r="E22" s="5">
        <f>IF($A22="","",C22+D22)</f>
        <v/>
      </c>
      <c r="F22" s="5">
        <f>IF($A22="","",C22+B22*Inputs!G22+D22)</f>
        <v/>
      </c>
      <c r="G22" s="5">
        <f>IF($A22="","",Inputs!J22-Inputs!K22)</f>
        <v/>
      </c>
      <c r="H22" s="5">
        <f>IF($A22="","",G22+Inputs!L22-Inputs!M22)</f>
        <v/>
      </c>
      <c r="I22" s="5">
        <f>IF($A22="","",IF(F22-H22&lt;=0,0,MAX(Inputs!N22,ROUNDUP((F22-H22)/Inputs!O22,0)*Inputs!O22)))</f>
        <v/>
      </c>
      <c r="J22" s="5">
        <f>IF(OR($A22="",B22=0),"",H22/B22)</f>
        <v/>
      </c>
      <c r="K22" s="6">
        <f>IF($A22="","",H22*Inputs!I22)</f>
        <v/>
      </c>
      <c r="L22" s="5">
        <f>IF($A22="","",IF(H22&lt;=E22,"Order now",IF(I22&gt;0,"Plan replenishment","Monitor")))</f>
        <v/>
      </c>
    </row>
    <row r="23">
      <c r="A23" s="5">
        <f>IF(Inputs!A23="","",Inputs!A23)</f>
        <v/>
      </c>
      <c r="B23" s="5">
        <f>IF(Inputs!A23="","",Inputs!D23/365)</f>
        <v/>
      </c>
      <c r="C23" s="5">
        <f>IF($A23="","",B23*Inputs!F23)</f>
        <v/>
      </c>
      <c r="D23" s="5">
        <f>IF($A23="","",IFERROR(VLOOKUP(Inputs!H23,Lists!$A$5:$B$9,2,FALSE),"")*Inputs!E23*SQRT(Inputs!F23))</f>
        <v/>
      </c>
      <c r="E23" s="5">
        <f>IF($A23="","",C23+D23)</f>
        <v/>
      </c>
      <c r="F23" s="5">
        <f>IF($A23="","",C23+B23*Inputs!G23+D23)</f>
        <v/>
      </c>
      <c r="G23" s="5">
        <f>IF($A23="","",Inputs!J23-Inputs!K23)</f>
        <v/>
      </c>
      <c r="H23" s="5">
        <f>IF($A23="","",G23+Inputs!L23-Inputs!M23)</f>
        <v/>
      </c>
      <c r="I23" s="5">
        <f>IF($A23="","",IF(F23-H23&lt;=0,0,MAX(Inputs!N23,ROUNDUP((F23-H23)/Inputs!O23,0)*Inputs!O23)))</f>
        <v/>
      </c>
      <c r="J23" s="5">
        <f>IF(OR($A23="",B23=0),"",H23/B23)</f>
        <v/>
      </c>
      <c r="K23" s="6">
        <f>IF($A23="","",H23*Inputs!I23)</f>
        <v/>
      </c>
      <c r="L23" s="5">
        <f>IF($A23="","",IF(H23&lt;=E23,"Order now",IF(I23&gt;0,"Plan replenishment","Monitor")))</f>
        <v/>
      </c>
    </row>
    <row r="24">
      <c r="A24" s="5">
        <f>IF(Inputs!A24="","",Inputs!A24)</f>
        <v/>
      </c>
      <c r="B24" s="5">
        <f>IF(Inputs!A24="","",Inputs!D24/365)</f>
        <v/>
      </c>
      <c r="C24" s="5">
        <f>IF($A24="","",B24*Inputs!F24)</f>
        <v/>
      </c>
      <c r="D24" s="5">
        <f>IF($A24="","",IFERROR(VLOOKUP(Inputs!H24,Lists!$A$5:$B$9,2,FALSE),"")*Inputs!E24*SQRT(Inputs!F24))</f>
        <v/>
      </c>
      <c r="E24" s="5">
        <f>IF($A24="","",C24+D24)</f>
        <v/>
      </c>
      <c r="F24" s="5">
        <f>IF($A24="","",C24+B24*Inputs!G24+D24)</f>
        <v/>
      </c>
      <c r="G24" s="5">
        <f>IF($A24="","",Inputs!J24-Inputs!K24)</f>
        <v/>
      </c>
      <c r="H24" s="5">
        <f>IF($A24="","",G24+Inputs!L24-Inputs!M24)</f>
        <v/>
      </c>
      <c r="I24" s="5">
        <f>IF($A24="","",IF(F24-H24&lt;=0,0,MAX(Inputs!N24,ROUNDUP((F24-H24)/Inputs!O24,0)*Inputs!O24)))</f>
        <v/>
      </c>
      <c r="J24" s="5">
        <f>IF(OR($A24="",B24=0),"",H24/B24)</f>
        <v/>
      </c>
      <c r="K24" s="6">
        <f>IF($A24="","",H24*Inputs!I24)</f>
        <v/>
      </c>
      <c r="L24" s="5">
        <f>IF($A24="","",IF(H24&lt;=E24,"Order now",IF(I24&gt;0,"Plan replenishment","Monitor")))</f>
        <v/>
      </c>
    </row>
    <row r="25">
      <c r="A25" s="5">
        <f>IF(Inputs!A25="","",Inputs!A25)</f>
        <v/>
      </c>
      <c r="B25" s="5">
        <f>IF(Inputs!A25="","",Inputs!D25/365)</f>
        <v/>
      </c>
      <c r="C25" s="5">
        <f>IF($A25="","",B25*Inputs!F25)</f>
        <v/>
      </c>
      <c r="D25" s="5">
        <f>IF($A25="","",IFERROR(VLOOKUP(Inputs!H25,Lists!$A$5:$B$9,2,FALSE),"")*Inputs!E25*SQRT(Inputs!F25))</f>
        <v/>
      </c>
      <c r="E25" s="5">
        <f>IF($A25="","",C25+D25)</f>
        <v/>
      </c>
      <c r="F25" s="5">
        <f>IF($A25="","",C25+B25*Inputs!G25+D25)</f>
        <v/>
      </c>
      <c r="G25" s="5">
        <f>IF($A25="","",Inputs!J25-Inputs!K25)</f>
        <v/>
      </c>
      <c r="H25" s="5">
        <f>IF($A25="","",G25+Inputs!L25-Inputs!M25)</f>
        <v/>
      </c>
      <c r="I25" s="5">
        <f>IF($A25="","",IF(F25-H25&lt;=0,0,MAX(Inputs!N25,ROUNDUP((F25-H25)/Inputs!O25,0)*Inputs!O25)))</f>
        <v/>
      </c>
      <c r="J25" s="5">
        <f>IF(OR($A25="",B25=0),"",H25/B25)</f>
        <v/>
      </c>
      <c r="K25" s="6">
        <f>IF($A25="","",H25*Inputs!I25)</f>
        <v/>
      </c>
      <c r="L25" s="5">
        <f>IF($A25="","",IF(H25&lt;=E25,"Order now",IF(I25&gt;0,"Plan replenishment","Monitor")))</f>
        <v/>
      </c>
    </row>
  </sheetData>
</worksheet>
</file>

<file path=xl/worksheets/sheet4.xml><?xml version="1.0" encoding="utf-8"?>
<worksheet xmlns="http://schemas.openxmlformats.org/spreadsheetml/2006/main">
  <dimension ref="A1:E19"/>
  <cols>
    <col min="1" max="1" width="17" customWidth="1"/>
    <col min="2" max="2" width="34" customWidth="1"/>
    <col min="3" max="3" width="30" customWidth="1"/>
    <col min="4" max="4" width="18" customWidth="1"/>
    <col min="5" max="5" width="74" customWidth="1"/>
  </cols>
  <sheetViews>
    <sheetView workbookViewId="0"/>
  </sheetViews>
  <sheetFormatPr defaultRowHeight="18"/>
  <sheetData>
    <row r="1">
      <c r="A1" s="1" t="inlineStr">
        <is>
          <t>ERP / WMS field map and operating notes</t>
        </is>
      </c>
    </row>
    <row r="3">
      <c r="A3" s="3" t="inlineStr">
        <is>
          <t>Use this handoff guide to prepare one consistent planning extract.</t>
        </is>
      </c>
    </row>
    <row r="5">
      <c r="A5" s="2" t="inlineStr">
        <is>
          <t>Source system</t>
        </is>
      </c>
      <c r="B5" s="2" t="inlineStr">
        <is>
          <t>Source field / operating concept</t>
        </is>
      </c>
      <c r="C5" s="2" t="inlineStr">
        <is>
          <t>Workbook field</t>
        </is>
      </c>
      <c r="D5" s="2" t="inlineStr">
        <is>
          <t>Units / format</t>
        </is>
      </c>
      <c r="E5" s="2" t="inlineStr">
        <is>
          <t>Handoff note</t>
        </is>
      </c>
    </row>
    <row r="6">
      <c r="A6" s="7" t="inlineStr">
        <is>
          <t>ERP</t>
        </is>
      </c>
      <c r="B6" s="0" t="inlineStr">
        <is>
          <t>Item master: SKU and description</t>
        </is>
      </c>
      <c r="C6" s="0" t="inlineStr">
        <is>
          <t>SKU / Description</t>
        </is>
      </c>
      <c r="D6" s="0" t="inlineStr">
        <is>
          <t>Identifier / text</t>
        </is>
      </c>
      <c r="E6" s="0" t="inlineStr">
        <is>
          <t>Use the same item key across item, demand, and purchase-order extracts.</t>
        </is>
      </c>
    </row>
    <row r="7">
      <c r="A7" s="7" t="inlineStr">
        <is>
          <t>ERP</t>
        </is>
      </c>
      <c r="B7" s="0" t="inlineStr">
        <is>
          <t>Supplier and supplier lead time</t>
        </is>
      </c>
      <c r="C7" s="0" t="inlineStr">
        <is>
          <t>Supplier / Lead time</t>
        </is>
      </c>
      <c r="D7" s="0" t="inlineStr">
        <is>
          <t>Text / days</t>
        </is>
      </c>
      <c r="E7" s="0" t="inlineStr">
        <is>
          <t>Confirm whether lead time is calendar or working days.</t>
        </is>
      </c>
    </row>
    <row r="8">
      <c r="A8" s="7" t="inlineStr">
        <is>
          <t>ERP</t>
        </is>
      </c>
      <c r="B8" s="0" t="inlineStr">
        <is>
          <t>MOQ and order multiple</t>
        </is>
      </c>
      <c r="C8" s="0" t="inlineStr">
        <is>
          <t>Minimum order quantity / Order multiple</t>
        </is>
      </c>
      <c r="D8" s="0" t="inlineStr">
        <is>
          <t>Units/order</t>
        </is>
      </c>
      <c r="E8" s="0" t="inlineStr">
        <is>
          <t>Use the supplier constraint that governs released orders.</t>
        </is>
      </c>
    </row>
    <row r="9">
      <c r="A9" s="7" t="inlineStr">
        <is>
          <t>ERP</t>
        </is>
      </c>
      <c r="B9" s="0" t="inlineStr">
        <is>
          <t>Unit cost</t>
        </is>
      </c>
      <c r="C9" s="0" t="inlineStr">
        <is>
          <t>Unit cost</t>
        </is>
      </c>
      <c r="D9" s="0" t="inlineStr">
        <is>
          <t>Currency/unit</t>
        </is>
      </c>
      <c r="E9" s="0" t="inlineStr">
        <is>
          <t>Keep currency and valuation basis consistent.</t>
        </is>
      </c>
    </row>
    <row r="10">
      <c r="A10" s="7" t="inlineStr">
        <is>
          <t>ERP</t>
        </is>
      </c>
      <c r="B10" s="0" t="inlineStr">
        <is>
          <t>Open purchase orders</t>
        </is>
      </c>
      <c r="C10" s="0" t="inlineStr">
        <is>
          <t>On order</t>
        </is>
      </c>
      <c r="D10" s="0" t="inlineStr">
        <is>
          <t>Units</t>
        </is>
      </c>
      <c r="E10" s="0" t="inlineStr">
        <is>
          <t>Include open quantities expected to arrive; review PO due dates separately.</t>
        </is>
      </c>
    </row>
    <row r="11">
      <c r="A11" s="7" t="inlineStr">
        <is>
          <t>ERP</t>
        </is>
      </c>
      <c r="B11" s="0" t="inlineStr">
        <is>
          <t>PO due date</t>
        </is>
      </c>
      <c r="C11" s="0" t="inlineStr">
        <is>
          <t>On order timing</t>
        </is>
      </c>
      <c r="D11" s="0" t="inlineStr">
        <is>
          <t>Date</t>
        </is>
      </c>
      <c r="E11" s="0" t="inlineStr">
        <is>
          <t>Use due dates to investigate projected supply; this workbook does not sequence receipts by date.</t>
        </is>
      </c>
    </row>
    <row r="12">
      <c r="A12" s="7" t="inlineStr">
        <is>
          <t>WMS</t>
        </is>
      </c>
      <c r="B12" s="0" t="inlineStr">
        <is>
          <t>On-hand inventory</t>
        </is>
      </c>
      <c r="C12" s="0" t="inlineStr">
        <is>
          <t>On hand</t>
        </is>
      </c>
      <c r="D12" s="0" t="inlineStr">
        <is>
          <t>Units</t>
        </is>
      </c>
      <c r="E12" s="0" t="inlineStr">
        <is>
          <t>Agree whether damaged, quarantined, or blocked stock is excluded.</t>
        </is>
      </c>
    </row>
    <row r="13">
      <c r="A13" s="7" t="inlineStr">
        <is>
          <t>WMS</t>
        </is>
      </c>
      <c r="B13" s="0" t="inlineStr">
        <is>
          <t>Allocated inventory</t>
        </is>
      </c>
      <c r="C13" s="0" t="inlineStr">
        <is>
          <t>Allocated</t>
        </is>
      </c>
      <c r="D13" s="0" t="inlineStr">
        <is>
          <t>Units</t>
        </is>
      </c>
      <c r="E13" s="0" t="inlineStr">
        <is>
          <t>Use the WMS allocation definition unavailable for new demand.</t>
        </is>
      </c>
    </row>
    <row r="14">
      <c r="A14" s="7" t="inlineStr">
        <is>
          <t>WMS</t>
        </is>
      </c>
      <c r="B14" s="0" t="inlineStr">
        <is>
          <t>Available inventory</t>
        </is>
      </c>
      <c r="C14" s="0" t="inlineStr">
        <is>
          <t>Available inventory (calculated)</t>
        </is>
      </c>
      <c r="D14" s="0" t="inlineStr">
        <is>
          <t>Units</t>
        </is>
      </c>
      <c r="E14" s="0" t="inlineStr">
        <is>
          <t>The workbook calculates on hand minus allocated.</t>
        </is>
      </c>
    </row>
    <row r="15">
      <c r="A15" s="7" t="inlineStr">
        <is>
          <t>WMS</t>
        </is>
      </c>
      <c r="B15" s="0" t="inlineStr">
        <is>
          <t>Backorders</t>
        </is>
      </c>
      <c r="C15" s="0" t="inlineStr">
        <is>
          <t>Backorders</t>
        </is>
      </c>
      <c r="D15" s="0" t="inlineStr">
        <is>
          <t>Units</t>
        </is>
      </c>
      <c r="E15" s="0" t="inlineStr">
        <is>
          <t>Reconcile order-management and warehouse definitions.</t>
        </is>
      </c>
    </row>
    <row r="16">
      <c r="A16" s="7" t="inlineStr">
        <is>
          <t>WMS</t>
        </is>
      </c>
      <c r="B16" s="0" t="inlineStr">
        <is>
          <t>Location and inventory status</t>
        </is>
      </c>
      <c r="C16" s="0" t="inlineStr">
        <is>
          <t>Exception review</t>
        </is>
      </c>
      <c r="D16" s="0" t="inlineStr">
        <is>
          <t>Text</t>
        </is>
      </c>
      <c r="E16" s="0" t="inlineStr">
        <is>
          <t>Filter or annotate locations/statuses that should not count toward supply.</t>
        </is>
      </c>
    </row>
    <row r="17">
      <c r="A17" s="7" t="inlineStr">
        <is>
          <t>WMS</t>
        </is>
      </c>
      <c r="B17" s="0" t="inlineStr">
        <is>
          <t>Units of measure</t>
        </is>
      </c>
      <c r="C17" s="0" t="inlineStr">
        <is>
          <t>All unit fields</t>
        </is>
      </c>
      <c r="D17" s="0" t="inlineStr">
        <is>
          <t>UOM</t>
        </is>
      </c>
      <c r="E17" s="0" t="inlineStr">
        <is>
          <t>Convert to one planning unit before entering the workbook.</t>
        </is>
      </c>
    </row>
    <row r="18">
      <c r="A18" s="7" t="inlineStr">
        <is>
          <t>WMS</t>
        </is>
      </c>
      <c r="B18" s="0" t="inlineStr">
        <is>
          <t>Snapshot timing</t>
        </is>
      </c>
      <c r="C18" s="0" t="inlineStr">
        <is>
          <t>On hand / allocated snapshot</t>
        </is>
      </c>
      <c r="D18" s="0" t="inlineStr">
        <is>
          <t>Timestamp</t>
        </is>
      </c>
      <c r="E18" s="0" t="inlineStr">
        <is>
          <t>Record the snapshot time and use the same cut for the cycle.</t>
        </is>
      </c>
    </row>
    <row r="19">
      <c r="A19" s="7" t="inlineStr">
        <is>
          <t>Operating note</t>
        </is>
      </c>
      <c r="B19" s="0" t="inlineStr">
        <is>
          <t>Planning starting point</t>
        </is>
      </c>
      <c r="C19" s="0" t="inlineStr">
        <is>
          <t>All sheets</t>
        </is>
      </c>
      <c r="D19" s="0" t="inlineStr">
        <is>
          <t>N/A</t>
        </is>
      </c>
      <c r="E19" s="0" t="inlineStr">
        <is>
          <t>This is not a live ERP/WMS integration; refresh extracts and review exceptions each cycle.</t>
        </is>
      </c>
    </row>
  </sheetData>
</worksheet>
</file>

<file path=xl/worksheets/sheet5.xml><?xml version="1.0" encoding="utf-8"?>
<worksheet xmlns="http://schemas.openxmlformats.org/spreadsheetml/2006/main">
  <dimension ref="A1:B12"/>
  <cols>
    <col min="1" max="1" width="34" customWidth="1"/>
    <col min="2" max="2" width="18" customWidth="1"/>
  </cols>
  <sheetViews>
    <sheetView workbookViewId="0"/>
  </sheetViews>
  <sheetFormatPr defaultRowHeight="18"/>
  <sheetProtection sheet="1" objects="1" scenarios="1"/>
  <sheetData>
    <row r="1">
      <c r="A1" s="1" t="inlineStr">
        <is>
          <t>Lists — supported lookup values</t>
        </is>
      </c>
    </row>
    <row r="3">
      <c r="A3" s="2" t="inlineStr">
        <is>
          <t>Service level</t>
        </is>
      </c>
      <c r="B3" s="2" t="inlineStr">
        <is>
          <t>Z-score</t>
        </is>
      </c>
    </row>
    <row r="5">
      <c r="A5" s="4">
        <v>0.9</v>
      </c>
      <c r="B5" s="5">
        <v>1.2816</v>
      </c>
    </row>
    <row r="6">
      <c r="A6" s="4">
        <v>0.95</v>
      </c>
      <c r="B6" s="5">
        <v>1.6449</v>
      </c>
    </row>
    <row r="7">
      <c r="A7" s="4">
        <v>0.975</v>
      </c>
      <c r="B7" s="5">
        <v>1.96</v>
      </c>
    </row>
    <row r="8">
      <c r="A8" s="4">
        <v>0.98</v>
      </c>
      <c r="B8" s="5">
        <v>2.0537</v>
      </c>
    </row>
    <row r="9">
      <c r="A9" s="4">
        <v>0.99</v>
      </c>
      <c r="B9" s="5">
        <v>2.3263</v>
      </c>
    </row>
    <row r="11">
      <c r="A11" s="3" t="inlineStr">
        <is>
          <t>Supported example service levels</t>
        </is>
      </c>
    </row>
    <row r="12">
      <c r="A12" s="3" t="inlineStr">
        <is>
          <t>90%, 95%, 97.5%, 98%, and 99%. Use one of these values in Inputs.</t>
        </is>
      </c>
    </row>
  </sheetData>
</worksheet>
</file>

<file path=docProps/app.xml><?xml version="1.0" encoding="utf-8"?>
<Properties xmlns="http://schemas.openxmlformats.org/officeDocument/2006/extended-properties">
  <Application>Microsoft Excel Compatible</Application>
</Properties>
</file>

<file path=docProps/core.xml><?xml version="1.0" encoding="utf-8"?>
<cp:coreProperties xmlns:cp="http://schemas.openxmlformats.org/package/2006/metadata/core-properties">
  <dc:title xmlns:dc="http://purl.org/dc/elements/1.1/">Kernstitch Inventory Optimization Template</dc:title>
</cp:coreProperties>
</file>